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ISKSTATION\serasta\Excel 2013 Expert\"/>
    </mc:Choice>
  </mc:AlternateContent>
  <bookViews>
    <workbookView xWindow="0" yWindow="0" windowWidth="20490" windowHeight="7755" activeTab="1"/>
  </bookViews>
  <sheets>
    <sheet name="prijslijst" sheetId="1" r:id="rId1"/>
    <sheet name="berekeningen" sheetId="5" r:id="rId2"/>
    <sheet name="draaitabel" sheetId="4" state="hidden" r:id="rId3"/>
    <sheet name="grafieken" sheetId="3" r:id="rId4"/>
  </sheets>
  <definedNames>
    <definedName name="dimensies">prijslijst!$D$2:$D$12</definedName>
    <definedName name="draaitabel">draaitabel!$A$8:$A$12</definedName>
    <definedName name="draaitabel_produkten">draaitabel!$A$12:$A$19</definedName>
    <definedName name="draaitabel_type">draaitabel!$A$12:$A$14</definedName>
    <definedName name="lijst">draaitabel!$F$7:$F$16</definedName>
    <definedName name="materialen">draaitabel!$G$10:$G$20</definedName>
    <definedName name="producten">prijslijst!$A$2:$A$12</definedName>
    <definedName name="zoekgegevens">prijslijst!$A$2:$E$12</definedName>
    <definedName name="zoektabel">prijslijst!$D$5,prijslijst!$A$2:$A$12,prijslijst!$D$2:$D$12</definedName>
  </definedNames>
  <calcPr calcId="152511"/>
  <pivotCaches>
    <pivotCache cacheId="0" r:id="rId5"/>
    <pivotCache cacheId="1" r:id="rId6"/>
  </pivotCaches>
  <fileRecoveryPr repairLoad="1"/>
</workbook>
</file>

<file path=xl/calcChain.xml><?xml version="1.0" encoding="utf-8"?>
<calcChain xmlns="http://schemas.openxmlformats.org/spreadsheetml/2006/main">
  <c r="E35" i="4" l="1"/>
  <c r="E34" i="4"/>
  <c r="E33" i="4"/>
  <c r="E32" i="4"/>
  <c r="E31" i="4"/>
  <c r="E30" i="4"/>
  <c r="E29" i="4"/>
  <c r="I16" i="5"/>
  <c r="C30" i="5"/>
  <c r="C31" i="5"/>
  <c r="C29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" i="5"/>
  <c r="C4" i="5"/>
  <c r="C13" i="5"/>
  <c r="C20" i="5"/>
  <c r="D5" i="1"/>
  <c r="C9" i="5" s="1"/>
  <c r="D8" i="1"/>
  <c r="C10" i="5" s="1"/>
  <c r="D11" i="1"/>
  <c r="D3" i="1"/>
  <c r="C11" i="5" s="1"/>
  <c r="D10" i="1"/>
  <c r="C19" i="5" s="1"/>
  <c r="D12" i="1"/>
  <c r="D7" i="1"/>
  <c r="C2" i="5" s="1"/>
  <c r="D2" i="1"/>
  <c r="D9" i="1"/>
  <c r="D6" i="1"/>
  <c r="C8" i="5" s="1"/>
  <c r="D4" i="1"/>
  <c r="C17" i="5" s="1"/>
  <c r="C14" i="5" l="1"/>
  <c r="C5" i="5"/>
  <c r="C18" i="5"/>
  <c r="C12" i="5"/>
  <c r="C26" i="5"/>
  <c r="C6" i="5"/>
  <c r="C25" i="5"/>
  <c r="I9" i="5"/>
  <c r="I8" i="5"/>
  <c r="C32" i="5"/>
  <c r="C21" i="5"/>
  <c r="C22" i="5"/>
  <c r="C23" i="5"/>
  <c r="C15" i="5"/>
  <c r="C7" i="5"/>
  <c r="C3" i="5"/>
  <c r="C24" i="5"/>
  <c r="C16" i="5"/>
  <c r="I11" i="5" l="1"/>
  <c r="I15" i="5" s="1"/>
  <c r="I18" i="5" s="1"/>
  <c r="I13" i="5" l="1"/>
  <c r="I17" i="5"/>
</calcChain>
</file>

<file path=xl/sharedStrings.xml><?xml version="1.0" encoding="utf-8"?>
<sst xmlns="http://schemas.openxmlformats.org/spreadsheetml/2006/main" count="126" uniqueCount="39">
  <si>
    <t>productnaam</t>
  </si>
  <si>
    <t>type</t>
  </si>
  <si>
    <t>leverbare eenheid</t>
  </si>
  <si>
    <t>dimensie</t>
  </si>
  <si>
    <t>prijs per eenheid</t>
  </si>
  <si>
    <t>Rijlabels</t>
  </si>
  <si>
    <t>Eindtotaal</t>
  </si>
  <si>
    <t>plaat</t>
  </si>
  <si>
    <t>vloeistof</t>
  </si>
  <si>
    <t>stuk</t>
  </si>
  <si>
    <t>lopende meter</t>
  </si>
  <si>
    <t>gewicht</t>
  </si>
  <si>
    <t>giethars</t>
  </si>
  <si>
    <t>spoorplaat</t>
  </si>
  <si>
    <t>klinknagels</t>
  </si>
  <si>
    <t>harder</t>
  </si>
  <si>
    <t>pva folie</t>
  </si>
  <si>
    <t xml:space="preserve">veerstaal </t>
  </si>
  <si>
    <t>constructiestaal</t>
  </si>
  <si>
    <t>tuigleder</t>
  </si>
  <si>
    <t>walkleder</t>
  </si>
  <si>
    <t>papiertape</t>
  </si>
  <si>
    <t>boor 3,2 mm</t>
  </si>
  <si>
    <t>materiaal</t>
  </si>
  <si>
    <t>benodigde hoeveelheid (absoluut)</t>
  </si>
  <si>
    <t>materiaalkost</t>
  </si>
  <si>
    <t>manuren</t>
  </si>
  <si>
    <t>uurloon</t>
  </si>
  <si>
    <t>loonkost</t>
  </si>
  <si>
    <t>aangerekende prijs voor de patiënt</t>
  </si>
  <si>
    <t>Totale materiaalkost</t>
  </si>
  <si>
    <t>Personeelskost</t>
  </si>
  <si>
    <t>Totale Productkost</t>
  </si>
  <si>
    <t>TOTALE KOST</t>
  </si>
  <si>
    <t>Winst</t>
  </si>
  <si>
    <t>Procentuele winstmarge</t>
  </si>
  <si>
    <t>Geraamde Bedrijfsonkosten (15% van de productiekost)</t>
  </si>
  <si>
    <t>kostprijs per eenheid</t>
  </si>
  <si>
    <t>Aangerekende Prijs Voor De Patiënt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</si>
</sst>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€&quot;\ #,##0.00;&quot;€&quot;\ \-#,##0.00"/>
    <numFmt numFmtId="44" formatCode="_ &quot;€&quot;\ * #,##0.00_ ;_ &quot;€&quot;\ * \-#,##0.00_ ;_ &quot;€&quot;\ * &quot;-&quot;??_ ;_ @_ "/>
    <numFmt numFmtId="164" formatCode="&quot;€&quot;\ #,##0.00"/>
    <numFmt numFmtId="165" formatCode="_ [$€-813]\ * #,##0.00_ ;_ [$€-813]\ * \-#,##0.00_ ;_ [$€-813]\ * &quot;-&quot;??_ ;_ 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8">
    <xf numFmtId="0" fontId="0" fillId="0" borderId="0" xfId="0"/>
    <xf numFmtId="0" fontId="1" fillId="2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  <xf numFmtId="0" fontId="1" fillId="2" borderId="1" xfId="0" applyFont="1" applyFill="1" applyBorder="1"/>
    <xf numFmtId="0" fontId="0" fillId="5" borderId="1" xfId="0" applyFill="1" applyBorder="1"/>
    <xf numFmtId="0" fontId="0" fillId="0" borderId="1" xfId="0" applyBorder="1"/>
    <xf numFmtId="0" fontId="1" fillId="6" borderId="2" xfId="0" applyFont="1" applyFill="1" applyBorder="1"/>
    <xf numFmtId="0" fontId="0" fillId="6" borderId="3" xfId="0" applyFill="1" applyBorder="1"/>
    <xf numFmtId="0" fontId="0" fillId="0" borderId="0" xfId="0" applyBorder="1"/>
    <xf numFmtId="0" fontId="0" fillId="3" borderId="4" xfId="0" applyFill="1" applyBorder="1"/>
    <xf numFmtId="0" fontId="0" fillId="3" borderId="1" xfId="0" applyFill="1" applyBorder="1"/>
    <xf numFmtId="0" fontId="1" fillId="3" borderId="4" xfId="0" applyFont="1" applyFill="1" applyBorder="1"/>
    <xf numFmtId="7" fontId="0" fillId="0" borderId="1" xfId="0" applyNumberFormat="1" applyBorder="1"/>
    <xf numFmtId="0" fontId="3" fillId="4" borderId="5" xfId="0" applyFont="1" applyFill="1" applyBorder="1"/>
    <xf numFmtId="0" fontId="3" fillId="4" borderId="6" xfId="0" applyFont="1" applyFill="1" applyBorder="1"/>
    <xf numFmtId="164" fontId="0" fillId="0" borderId="0" xfId="0" applyNumberFormat="1"/>
    <xf numFmtId="7" fontId="0" fillId="3" borderId="1" xfId="0" applyNumberFormat="1" applyFill="1" applyBorder="1"/>
    <xf numFmtId="7" fontId="0" fillId="3" borderId="4" xfId="0" applyNumberFormat="1" applyFill="1" applyBorder="1"/>
    <xf numFmtId="7" fontId="1" fillId="3" borderId="1" xfId="0" applyNumberFormat="1" applyFont="1" applyFill="1" applyBorder="1"/>
    <xf numFmtId="165" fontId="0" fillId="0" borderId="0" xfId="1" applyNumberFormat="1" applyFont="1"/>
    <xf numFmtId="164" fontId="0" fillId="0" borderId="1" xfId="1" applyNumberFormat="1" applyFont="1" applyBorder="1" applyAlignment="1"/>
    <xf numFmtId="164" fontId="0" fillId="0" borderId="1" xfId="1" applyNumberFormat="1" applyFont="1" applyBorder="1"/>
    <xf numFmtId="164" fontId="0" fillId="0" borderId="8" xfId="1" applyNumberFormat="1" applyFont="1" applyBorder="1"/>
    <xf numFmtId="164" fontId="0" fillId="3" borderId="1" xfId="0" applyNumberFormat="1" applyFill="1" applyBorder="1" applyAlignment="1"/>
    <xf numFmtId="164" fontId="0" fillId="6" borderId="7" xfId="0" applyNumberFormat="1" applyFill="1" applyBorder="1"/>
    <xf numFmtId="0" fontId="0" fillId="0" borderId="9" xfId="0" applyBorder="1"/>
    <xf numFmtId="0" fontId="0" fillId="0" borderId="0" xfId="0" applyFont="1" applyBorder="1"/>
    <xf numFmtId="165" fontId="2" fillId="0" borderId="7" xfId="1" applyNumberFormat="1" applyFont="1" applyBorder="1" applyAlignment="1">
      <alignment horizontal="right" shrinkToFit="1" readingOrder="1"/>
    </xf>
    <xf numFmtId="164" fontId="0" fillId="3" borderId="1" xfId="0" applyNumberFormat="1" applyFill="1" applyBorder="1"/>
    <xf numFmtId="0" fontId="0" fillId="0" borderId="10" xfId="0" applyFill="1" applyBorder="1"/>
    <xf numFmtId="0" fontId="0" fillId="0" borderId="11" xfId="0" applyBorder="1"/>
    <xf numFmtId="10" fontId="0" fillId="3" borderId="4" xfId="0" applyNumberFormat="1" applyFill="1" applyBorder="1" applyAlignment="1">
      <alignment horizontal="right" vertical="center"/>
    </xf>
    <xf numFmtId="0" fontId="3" fillId="0" borderId="0" xfId="0" applyFont="1" applyFill="1" applyBorder="1"/>
    <xf numFmtId="7" fontId="0" fillId="0" borderId="0" xfId="0" applyNumberFormat="1" applyBorder="1"/>
    <xf numFmtId="164" fontId="0" fillId="0" borderId="0" xfId="1" applyNumberFormat="1" applyFont="1" applyBorder="1" applyAlignment="1"/>
    <xf numFmtId="164" fontId="0" fillId="0" borderId="0" xfId="1" applyNumberFormat="1" applyFont="1" applyBorder="1"/>
    <xf numFmtId="165" fontId="0" fillId="0" borderId="0" xfId="1" applyNumberFormat="1" applyFont="1" applyBorder="1"/>
    <xf numFmtId="165" fontId="2" fillId="0" borderId="0" xfId="1" applyNumberFormat="1" applyFont="1" applyBorder="1" applyAlignment="1">
      <alignment horizontal="right" shrinkToFit="1" readingOrder="1"/>
    </xf>
    <xf numFmtId="0" fontId="1" fillId="0" borderId="0" xfId="0" applyFont="1" applyFill="1" applyBorder="1"/>
    <xf numFmtId="0" fontId="0" fillId="0" borderId="0" xfId="0" applyFill="1"/>
    <xf numFmtId="164" fontId="0" fillId="0" borderId="0" xfId="0" applyNumberFormat="1" applyFill="1" applyBorder="1"/>
    <xf numFmtId="0" fontId="0" fillId="0" borderId="0" xfId="0" applyFill="1" applyBorder="1"/>
    <xf numFmtId="7" fontId="0" fillId="0" borderId="0" xfId="0" applyNumberFormat="1" applyFill="1" applyBorder="1"/>
    <xf numFmtId="164" fontId="0" fillId="0" borderId="0" xfId="0" applyNumberFormat="1" applyFill="1" applyBorder="1" applyAlignment="1"/>
    <xf numFmtId="7" fontId="1" fillId="0" borderId="0" xfId="0" applyNumberFormat="1" applyFont="1" applyFill="1" applyBorder="1"/>
    <xf numFmtId="10" fontId="0" fillId="0" borderId="0" xfId="0" applyNumberFormat="1" applyFill="1" applyBorder="1" applyAlignment="1">
      <alignment horizontal="right" vertical="center"/>
    </xf>
  </cellXfs>
  <cellStyles count="2">
    <cellStyle name="Standaard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BE"/>
              <a:t>Onkosten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(berekeningen!$H$8,berekeningen!$H$9,berekeningen!$H$13)</c:f>
              <c:strCache>
                <c:ptCount val="3"/>
                <c:pt idx="0">
                  <c:v>Totale materiaalkost</c:v>
                </c:pt>
                <c:pt idx="1">
                  <c:v>Personeelskost</c:v>
                </c:pt>
                <c:pt idx="2">
                  <c:v>Geraamde Bedrijfsonkosten (15% van de productiekost)</c:v>
                </c:pt>
              </c:strCache>
            </c:strRef>
          </c:cat>
          <c:val>
            <c:numRef>
              <c:f>(berekeningen!$I$8,berekeningen!$I$9,berekeningen!$I$13)</c:f>
              <c:numCache>
                <c:formatCode>"€"\ #,##0.00</c:formatCode>
                <c:ptCount val="3"/>
                <c:pt idx="0" formatCode="&quot;€&quot;#,##0.00_);\(&quot;€&quot;#,##0.00\)">
                  <c:v>318</c:v>
                </c:pt>
                <c:pt idx="1">
                  <c:v>205</c:v>
                </c:pt>
                <c:pt idx="2" formatCode="&quot;€&quot;#,##0.00_);\(&quot;€&quot;#,##0.00\)">
                  <c:v>78.45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(berekeningen!$H$8,berekeningen!$H$9,berekeningen!$H$13,berekeningen!$H$15,berekeningen!$H$16)</c:f>
              <c:strCache>
                <c:ptCount val="5"/>
                <c:pt idx="0">
                  <c:v>Totale materiaalkost</c:v>
                </c:pt>
                <c:pt idx="1">
                  <c:v>Personeelskost</c:v>
                </c:pt>
                <c:pt idx="2">
                  <c:v>Geraamde Bedrijfsonkosten (15% van de productiekost)</c:v>
                </c:pt>
                <c:pt idx="3">
                  <c:v>TOTALE KOST</c:v>
                </c:pt>
                <c:pt idx="4">
                  <c:v>Aangerekende Prijs Voor De Patiënt</c:v>
                </c:pt>
              </c:strCache>
            </c:strRef>
          </c:cat>
          <c:val>
            <c:numRef>
              <c:f>(berekeningen!$I$8,berekeningen!$I$9,berekeningen!$I$13,berekeningen!$I$15,berekeningen!$I$16)</c:f>
              <c:numCache>
                <c:formatCode>"€"\ #,##0.00</c:formatCode>
                <c:ptCount val="5"/>
                <c:pt idx="0" formatCode="&quot;€&quot;#,##0.00_);\(&quot;€&quot;#,##0.00\)">
                  <c:v>318</c:v>
                </c:pt>
                <c:pt idx="1">
                  <c:v>205</c:v>
                </c:pt>
                <c:pt idx="2" formatCode="&quot;€&quot;#,##0.00_);\(&quot;€&quot;#,##0.00\)">
                  <c:v>78.45</c:v>
                </c:pt>
                <c:pt idx="3" formatCode="&quot;€&quot;#,##0.00_);\(&quot;€&quot;#,##0.00\)">
                  <c:v>523</c:v>
                </c:pt>
                <c:pt idx="4">
                  <c:v>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88432"/>
        <c:axId val="216816368"/>
      </c:barChart>
      <c:catAx>
        <c:axId val="217688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txPr>
          <a:bodyPr rot="0" vert="horz" anchor="ctr" anchorCtr="1"/>
          <a:lstStyle/>
          <a:p>
            <a:pPr>
              <a:defRPr/>
            </a:pPr>
            <a:endParaRPr lang="nl-NL"/>
          </a:p>
        </c:txPr>
        <c:crossAx val="216816368"/>
        <c:crosses val="autoZero"/>
        <c:auto val="1"/>
        <c:lblAlgn val="ctr"/>
        <c:lblOffset val="100"/>
        <c:noMultiLvlLbl val="0"/>
      </c:catAx>
      <c:valAx>
        <c:axId val="216816368"/>
        <c:scaling>
          <c:orientation val="minMax"/>
        </c:scaling>
        <c:delete val="0"/>
        <c:axPos val="l"/>
        <c:majorGridlines/>
        <c:numFmt formatCode="&quot;€&quot;#,##0.00_);\(&quot;€&quot;#,##0.00\)" sourceLinked="1"/>
        <c:majorTickMark val="out"/>
        <c:minorTickMark val="none"/>
        <c:tickLblPos val="nextTo"/>
        <c:crossAx val="2176884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123825</xdr:rowOff>
    </xdr:from>
    <xdr:to>
      <xdr:col>7</xdr:col>
      <xdr:colOff>447675</xdr:colOff>
      <xdr:row>15</xdr:row>
      <xdr:rowOff>9525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95248</xdr:colOff>
      <xdr:row>0</xdr:row>
      <xdr:rowOff>142873</xdr:rowOff>
    </xdr:from>
    <xdr:to>
      <xdr:col>17</xdr:col>
      <xdr:colOff>228599</xdr:colOff>
      <xdr:row>21</xdr:row>
      <xdr:rowOff>85724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eri Van den Bosch" refreshedDate="41345.3967619213" createdVersion="3" refreshedVersion="3" minRefreshableVersion="3" recordCount="5">
  <cacheSource type="worksheet">
    <worksheetSource ref="A1:A6" sheet="draaitabel"/>
  </cacheSource>
  <cacheFields count="1">
    <cacheField name="type" numFmtId="0">
      <sharedItems count="5">
        <s v="plaat"/>
        <s v="vloeistof"/>
        <s v="stuk"/>
        <s v="lopende meter"/>
        <s v="gewich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oeri Van den Bosch" refreshedDate="41345.714118634256" createdVersion="3" refreshedVersion="3" minRefreshableVersion="3" recordCount="11">
  <cacheSource type="worksheet">
    <worksheetSource ref="D1:D12" sheet="draaitabel"/>
  </cacheSource>
  <cacheFields count="1">
    <cacheField name="type" numFmtId="0">
      <sharedItems count="11">
        <s v="boor 3,2 mm"/>
        <s v="constructiestaal"/>
        <s v="giethars"/>
        <s v="harder"/>
        <s v="klinknagels"/>
        <s v="papiertape"/>
        <s v="pva folie"/>
        <s v="spoorplaat"/>
        <s v="tuigleder"/>
        <s v="veerstaal "/>
        <s v="walkleder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x v="0"/>
  </r>
  <r>
    <x v="1"/>
  </r>
  <r>
    <x v="2"/>
  </r>
  <r>
    <x v="3"/>
  </r>
  <r>
    <x v="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">
  <r>
    <x v="0"/>
  </r>
  <r>
    <x v="1"/>
  </r>
  <r>
    <x v="2"/>
  </r>
  <r>
    <x v="3"/>
  </r>
  <r>
    <x v="4"/>
  </r>
  <r>
    <x v="5"/>
  </r>
  <r>
    <x v="6"/>
  </r>
  <r>
    <x v="7"/>
  </r>
  <r>
    <x v="8"/>
  </r>
  <r>
    <x v="9"/>
  </r>
  <r>
    <x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Draaitabel10" cacheId="0" applyNumberFormats="0" applyBorderFormats="0" applyFontFormats="0" applyPatternFormats="0" applyAlignmentFormats="0" applyWidthHeightFormats="1" dataCaption="Waarden" updatedVersion="3" minRefreshableVersion="3" showCalcMbrs="0" useAutoFormatting="1" itemPrintTitles="1" createdVersion="3" indent="0" outline="1" outlineData="1" multipleFieldFilters="0">
  <location ref="A7:A13" firstHeaderRow="1" firstDataRow="1" firstDataCol="1"/>
  <pivotFields count="1">
    <pivotField axis="axisRow" showAll="0">
      <items count="6">
        <item x="4"/>
        <item x="3"/>
        <item x="0"/>
        <item x="2"/>
        <item x="1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Draaitabel8" cacheId="1" applyNumberFormats="0" applyBorderFormats="0" applyFontFormats="0" applyPatternFormats="0" applyAlignmentFormats="0" applyWidthHeightFormats="1" dataCaption="Waarden" showError="1" updatedVersion="3" minRefreshableVersion="3" showCalcMbrs="0" useAutoFormatting="1" itemPrintTitles="1" createdVersion="3" indent="0" outline="1" outlineData="1" multipleFieldFilters="0">
  <location ref="G9:G21" firstHeaderRow="1" firstDataRow="1" firstDataCol="1"/>
  <pivotFields count="1"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E26"/>
  <sheetViews>
    <sheetView workbookViewId="0">
      <selection activeCell="B32" sqref="B32"/>
    </sheetView>
  </sheetViews>
  <sheetFormatPr defaultRowHeight="15" x14ac:dyDescent="0.25"/>
  <cols>
    <col min="1" max="1" width="15.140625" customWidth="1"/>
    <col min="2" max="2" width="19" customWidth="1"/>
    <col min="3" max="3" width="28.85546875" customWidth="1"/>
    <col min="4" max="4" width="18.28515625" customWidth="1"/>
    <col min="5" max="5" width="26.4257812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t="s">
        <v>22</v>
      </c>
      <c r="B2" t="s">
        <v>9</v>
      </c>
      <c r="C2">
        <v>10</v>
      </c>
      <c r="D2" t="str">
        <f t="shared" ref="D2:D12" si="0">IF(B2="plaat","m²",IF(B2="vloeistof","ml",IF(B2="stuk","stuks",IF(B2="gewicht","kg",IF(B2="lopende meter","m", )))))</f>
        <v>stuks</v>
      </c>
      <c r="E2" s="4">
        <v>1</v>
      </c>
    </row>
    <row r="3" spans="1:5" x14ac:dyDescent="0.25">
      <c r="A3" t="s">
        <v>18</v>
      </c>
      <c r="B3" t="s">
        <v>10</v>
      </c>
      <c r="C3">
        <v>5</v>
      </c>
      <c r="D3" t="str">
        <f t="shared" si="0"/>
        <v>m</v>
      </c>
      <c r="E3" s="4">
        <v>9.5</v>
      </c>
    </row>
    <row r="4" spans="1:5" x14ac:dyDescent="0.25">
      <c r="A4" t="s">
        <v>12</v>
      </c>
      <c r="B4" t="s">
        <v>8</v>
      </c>
      <c r="C4">
        <v>150</v>
      </c>
      <c r="D4" t="str">
        <f t="shared" si="0"/>
        <v>ml</v>
      </c>
      <c r="E4" s="4">
        <v>10</v>
      </c>
    </row>
    <row r="5" spans="1:5" x14ac:dyDescent="0.25">
      <c r="A5" t="s">
        <v>15</v>
      </c>
      <c r="B5" t="s">
        <v>8</v>
      </c>
      <c r="C5">
        <v>200</v>
      </c>
      <c r="D5" t="str">
        <f t="shared" si="0"/>
        <v>ml</v>
      </c>
      <c r="E5" s="4">
        <v>5</v>
      </c>
    </row>
    <row r="6" spans="1:5" x14ac:dyDescent="0.25">
      <c r="A6" t="s">
        <v>14</v>
      </c>
      <c r="B6" t="s">
        <v>9</v>
      </c>
      <c r="C6">
        <v>10</v>
      </c>
      <c r="D6" t="str">
        <f t="shared" si="0"/>
        <v>stuks</v>
      </c>
      <c r="E6" s="4">
        <v>8</v>
      </c>
    </row>
    <row r="7" spans="1:5" x14ac:dyDescent="0.25">
      <c r="A7" t="s">
        <v>21</v>
      </c>
      <c r="B7" t="s">
        <v>9</v>
      </c>
      <c r="C7">
        <v>10</v>
      </c>
      <c r="D7" t="str">
        <f t="shared" si="0"/>
        <v>stuks</v>
      </c>
      <c r="E7" s="4">
        <v>2</v>
      </c>
    </row>
    <row r="8" spans="1:5" x14ac:dyDescent="0.25">
      <c r="A8" t="s">
        <v>16</v>
      </c>
      <c r="B8" t="s">
        <v>9</v>
      </c>
      <c r="C8">
        <v>2</v>
      </c>
      <c r="D8" t="str">
        <f t="shared" si="0"/>
        <v>stuks</v>
      </c>
      <c r="E8" s="4">
        <v>4</v>
      </c>
    </row>
    <row r="9" spans="1:5" x14ac:dyDescent="0.25">
      <c r="A9" t="s">
        <v>13</v>
      </c>
      <c r="B9" t="s">
        <v>9</v>
      </c>
      <c r="C9">
        <v>1</v>
      </c>
      <c r="D9" t="str">
        <f t="shared" si="0"/>
        <v>stuks</v>
      </c>
      <c r="E9" s="4">
        <v>10</v>
      </c>
    </row>
    <row r="10" spans="1:5" x14ac:dyDescent="0.25">
      <c r="A10" t="s">
        <v>19</v>
      </c>
      <c r="B10" t="s">
        <v>7</v>
      </c>
      <c r="C10">
        <v>3</v>
      </c>
      <c r="D10" t="str">
        <f t="shared" si="0"/>
        <v>m²</v>
      </c>
      <c r="E10" s="4">
        <v>35</v>
      </c>
    </row>
    <row r="11" spans="1:5" x14ac:dyDescent="0.25">
      <c r="A11" t="s">
        <v>17</v>
      </c>
      <c r="B11" t="s">
        <v>10</v>
      </c>
      <c r="C11">
        <v>6</v>
      </c>
      <c r="D11" t="str">
        <f t="shared" si="0"/>
        <v>m</v>
      </c>
      <c r="E11" s="4">
        <v>8</v>
      </c>
    </row>
    <row r="12" spans="1:5" x14ac:dyDescent="0.25">
      <c r="A12" t="s">
        <v>20</v>
      </c>
      <c r="B12" t="s">
        <v>10</v>
      </c>
      <c r="C12">
        <v>2</v>
      </c>
      <c r="D12" t="str">
        <f t="shared" si="0"/>
        <v>m</v>
      </c>
      <c r="E12" s="4">
        <v>40</v>
      </c>
    </row>
    <row r="13" spans="1:5" x14ac:dyDescent="0.25">
      <c r="E13" s="4"/>
    </row>
    <row r="15" spans="1:5" x14ac:dyDescent="0.25">
      <c r="D15" s="10"/>
      <c r="E15" s="10"/>
    </row>
    <row r="16" spans="1:5" x14ac:dyDescent="0.25">
      <c r="B16" s="4"/>
      <c r="C16" s="10"/>
      <c r="D16" s="34"/>
      <c r="E16" s="34"/>
    </row>
    <row r="17" spans="2:5" x14ac:dyDescent="0.25">
      <c r="B17" s="4"/>
      <c r="E17" s="17"/>
    </row>
    <row r="18" spans="2:5" x14ac:dyDescent="0.25">
      <c r="B18" s="4"/>
      <c r="E18" s="17"/>
    </row>
    <row r="19" spans="2:5" x14ac:dyDescent="0.25">
      <c r="B19" s="4"/>
      <c r="E19" s="17"/>
    </row>
    <row r="20" spans="2:5" x14ac:dyDescent="0.25">
      <c r="B20" s="4"/>
      <c r="E20" s="17"/>
    </row>
    <row r="21" spans="2:5" x14ac:dyDescent="0.25">
      <c r="B21" s="4"/>
      <c r="E21" s="17"/>
    </row>
    <row r="22" spans="2:5" x14ac:dyDescent="0.25">
      <c r="B22" s="4"/>
      <c r="E22" s="17"/>
    </row>
    <row r="23" spans="2:5" x14ac:dyDescent="0.25">
      <c r="B23" s="4"/>
      <c r="E23" s="17"/>
    </row>
    <row r="24" spans="2:5" x14ac:dyDescent="0.25">
      <c r="B24" s="4"/>
    </row>
    <row r="25" spans="2:5" x14ac:dyDescent="0.25">
      <c r="B25" s="4"/>
    </row>
    <row r="26" spans="2:5" x14ac:dyDescent="0.25">
      <c r="B26" s="4"/>
    </row>
  </sheetData>
  <sortState ref="A2:E13">
    <sortCondition ref="A1"/>
  </sortState>
  <dataValidations count="2">
    <dataValidation type="list" allowBlank="1" showInputMessage="1" showErrorMessage="1" sqref="B2:B12">
      <formula1>draaitabel</formula1>
    </dataValidation>
    <dataValidation type="list" allowBlank="1" showInputMessage="1" showErrorMessage="1" sqref="D17:D23">
      <formula1>materialen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/>
  <dimension ref="A1:Q56"/>
  <sheetViews>
    <sheetView tabSelected="1" workbookViewId="0">
      <selection activeCell="B2" sqref="B2"/>
    </sheetView>
  </sheetViews>
  <sheetFormatPr defaultRowHeight="15" x14ac:dyDescent="0.25"/>
  <cols>
    <col min="1" max="1" width="24.140625" customWidth="1"/>
    <col min="2" max="2" width="32.5703125" bestFit="1" customWidth="1"/>
    <col min="3" max="3" width="29.7109375" customWidth="1"/>
    <col min="4" max="4" width="13.28515625" bestFit="1" customWidth="1"/>
    <col min="8" max="8" width="52.7109375" bestFit="1" customWidth="1"/>
    <col min="9" max="9" width="20.42578125" bestFit="1" customWidth="1"/>
    <col min="10" max="10" width="7.28515625" customWidth="1"/>
  </cols>
  <sheetData>
    <row r="1" spans="1:11" ht="15.75" thickBot="1" x14ac:dyDescent="0.3">
      <c r="A1" s="5" t="s">
        <v>23</v>
      </c>
      <c r="B1" s="5" t="s">
        <v>24</v>
      </c>
      <c r="C1" s="5" t="s">
        <v>3</v>
      </c>
      <c r="D1" s="5" t="s">
        <v>25</v>
      </c>
      <c r="G1" s="8" t="s">
        <v>29</v>
      </c>
      <c r="H1" s="9"/>
      <c r="I1" s="26">
        <v>700</v>
      </c>
      <c r="J1" s="31"/>
    </row>
    <row r="2" spans="1:11" x14ac:dyDescent="0.25">
      <c r="A2" s="7" t="s">
        <v>21</v>
      </c>
      <c r="B2" s="7">
        <v>5</v>
      </c>
      <c r="C2" s="7" t="str">
        <f t="shared" ref="C2:C26" si="0">IF(A2="","",VLOOKUP(A2,zoekgegevens,4,0))</f>
        <v>stuks</v>
      </c>
      <c r="D2" s="14">
        <f t="shared" ref="D2:D26" si="1">IF(A2="","",VLOOKUP(A2,zoekgegevens,5,0))*B2</f>
        <v>10</v>
      </c>
    </row>
    <row r="3" spans="1:11" x14ac:dyDescent="0.25">
      <c r="A3" s="7" t="s">
        <v>14</v>
      </c>
      <c r="B3" s="7">
        <v>5</v>
      </c>
      <c r="C3" s="7" t="str">
        <f t="shared" si="0"/>
        <v>stuks</v>
      </c>
      <c r="D3" s="14">
        <f t="shared" si="1"/>
        <v>40</v>
      </c>
    </row>
    <row r="4" spans="1:11" x14ac:dyDescent="0.25">
      <c r="A4" s="7" t="s">
        <v>15</v>
      </c>
      <c r="B4" s="7">
        <v>5</v>
      </c>
      <c r="C4" s="7" t="str">
        <f t="shared" si="0"/>
        <v>ml</v>
      </c>
      <c r="D4" s="14">
        <f t="shared" si="1"/>
        <v>25</v>
      </c>
    </row>
    <row r="5" spans="1:11" x14ac:dyDescent="0.25">
      <c r="A5" s="7" t="s">
        <v>21</v>
      </c>
      <c r="B5" s="7">
        <v>3</v>
      </c>
      <c r="C5" s="7" t="str">
        <f t="shared" si="0"/>
        <v>stuks</v>
      </c>
      <c r="D5" s="14">
        <f t="shared" si="1"/>
        <v>6</v>
      </c>
    </row>
    <row r="6" spans="1:11" x14ac:dyDescent="0.25">
      <c r="A6" s="7" t="s">
        <v>14</v>
      </c>
      <c r="B6" s="7">
        <v>8</v>
      </c>
      <c r="C6" s="7" t="str">
        <f t="shared" si="0"/>
        <v>stuks</v>
      </c>
      <c r="D6" s="14">
        <f t="shared" si="1"/>
        <v>64</v>
      </c>
    </row>
    <row r="7" spans="1:11" x14ac:dyDescent="0.25">
      <c r="A7" s="7" t="s">
        <v>15</v>
      </c>
      <c r="B7" s="7">
        <v>5</v>
      </c>
      <c r="C7" s="7" t="str">
        <f t="shared" si="0"/>
        <v>ml</v>
      </c>
      <c r="D7" s="14">
        <f t="shared" si="1"/>
        <v>25</v>
      </c>
      <c r="J7" s="10"/>
    </row>
    <row r="8" spans="1:11" x14ac:dyDescent="0.25">
      <c r="A8" s="7" t="s">
        <v>19</v>
      </c>
      <c r="B8" s="7">
        <v>4</v>
      </c>
      <c r="C8" s="7" t="str">
        <f t="shared" si="0"/>
        <v>m²</v>
      </c>
      <c r="D8" s="14">
        <f t="shared" si="1"/>
        <v>140</v>
      </c>
      <c r="H8" s="12" t="s">
        <v>30</v>
      </c>
      <c r="I8" s="18">
        <f>SUM(D2:D26)</f>
        <v>318</v>
      </c>
      <c r="J8" s="10"/>
      <c r="K8" s="10"/>
    </row>
    <row r="9" spans="1:11" x14ac:dyDescent="0.25">
      <c r="A9" s="7" t="s">
        <v>15</v>
      </c>
      <c r="B9" s="7"/>
      <c r="C9" s="7" t="str">
        <f t="shared" si="0"/>
        <v>ml</v>
      </c>
      <c r="D9" s="14">
        <f t="shared" si="1"/>
        <v>0</v>
      </c>
      <c r="H9" s="12" t="s">
        <v>31</v>
      </c>
      <c r="I9" s="25">
        <f>SUM(C29:C31)</f>
        <v>205</v>
      </c>
    </row>
    <row r="10" spans="1:11" x14ac:dyDescent="0.25">
      <c r="A10" s="7" t="s">
        <v>16</v>
      </c>
      <c r="B10" s="7"/>
      <c r="C10" s="7" t="str">
        <f t="shared" si="0"/>
        <v>stuks</v>
      </c>
      <c r="D10" s="14">
        <f t="shared" si="1"/>
        <v>0</v>
      </c>
      <c r="H10" s="12"/>
      <c r="I10" s="12"/>
      <c r="J10" s="32"/>
      <c r="K10" s="10"/>
    </row>
    <row r="11" spans="1:11" x14ac:dyDescent="0.25">
      <c r="A11" s="7" t="s">
        <v>18</v>
      </c>
      <c r="B11" s="7"/>
      <c r="C11" s="7" t="str">
        <f t="shared" si="0"/>
        <v>m</v>
      </c>
      <c r="D11" s="14">
        <f t="shared" si="1"/>
        <v>0</v>
      </c>
      <c r="H11" s="12" t="s">
        <v>32</v>
      </c>
      <c r="I11" s="19">
        <f>SUM(I8,I9)</f>
        <v>523</v>
      </c>
      <c r="J11" s="32"/>
    </row>
    <row r="12" spans="1:11" x14ac:dyDescent="0.25">
      <c r="A12" s="7" t="s">
        <v>12</v>
      </c>
      <c r="B12" s="7"/>
      <c r="C12" s="7" t="str">
        <f t="shared" si="0"/>
        <v>ml</v>
      </c>
      <c r="D12" s="14">
        <f t="shared" si="1"/>
        <v>0</v>
      </c>
      <c r="H12" s="11"/>
      <c r="I12" s="12"/>
      <c r="J12" s="32"/>
    </row>
    <row r="13" spans="1:11" x14ac:dyDescent="0.25">
      <c r="A13" s="7" t="s">
        <v>15</v>
      </c>
      <c r="B13" s="7"/>
      <c r="C13" s="7" t="str">
        <f t="shared" si="0"/>
        <v>ml</v>
      </c>
      <c r="D13" s="14">
        <f t="shared" si="1"/>
        <v>0</v>
      </c>
      <c r="H13" s="12" t="s">
        <v>36</v>
      </c>
      <c r="I13" s="18">
        <f>I11*0.15</f>
        <v>78.45</v>
      </c>
      <c r="J13" s="32"/>
      <c r="K13" s="10"/>
    </row>
    <row r="14" spans="1:11" x14ac:dyDescent="0.25">
      <c r="A14" s="7" t="s">
        <v>12</v>
      </c>
      <c r="B14" s="7"/>
      <c r="C14" s="7" t="str">
        <f t="shared" si="0"/>
        <v>ml</v>
      </c>
      <c r="D14" s="14">
        <f t="shared" si="1"/>
        <v>0</v>
      </c>
      <c r="H14" s="12"/>
      <c r="I14" s="12"/>
      <c r="J14" s="32"/>
    </row>
    <row r="15" spans="1:11" x14ac:dyDescent="0.25">
      <c r="A15" s="7" t="s">
        <v>15</v>
      </c>
      <c r="B15" s="7"/>
      <c r="C15" s="7" t="str">
        <f t="shared" si="0"/>
        <v>ml</v>
      </c>
      <c r="D15" s="14">
        <f t="shared" si="1"/>
        <v>0</v>
      </c>
      <c r="H15" s="13" t="s">
        <v>33</v>
      </c>
      <c r="I15" s="20">
        <f>I11</f>
        <v>523</v>
      </c>
      <c r="J15" s="32"/>
    </row>
    <row r="16" spans="1:11" x14ac:dyDescent="0.25">
      <c r="A16" s="7" t="s">
        <v>21</v>
      </c>
      <c r="B16" s="7"/>
      <c r="C16" s="7" t="str">
        <f t="shared" si="0"/>
        <v>stuks</v>
      </c>
      <c r="D16" s="14">
        <f t="shared" si="1"/>
        <v>0</v>
      </c>
      <c r="H16" s="12" t="s">
        <v>38</v>
      </c>
      <c r="I16" s="30">
        <f>I1</f>
        <v>700</v>
      </c>
      <c r="J16" s="32"/>
      <c r="K16" s="10"/>
    </row>
    <row r="17" spans="1:17" x14ac:dyDescent="0.25">
      <c r="A17" s="7" t="s">
        <v>12</v>
      </c>
      <c r="B17" s="7"/>
      <c r="C17" s="7" t="str">
        <f t="shared" si="0"/>
        <v>ml</v>
      </c>
      <c r="D17" s="14">
        <f t="shared" si="1"/>
        <v>0</v>
      </c>
      <c r="H17" s="12" t="s">
        <v>34</v>
      </c>
      <c r="I17" s="18">
        <f>I16-I15</f>
        <v>177</v>
      </c>
      <c r="J17" s="32"/>
    </row>
    <row r="18" spans="1:17" x14ac:dyDescent="0.25">
      <c r="A18" s="7" t="s">
        <v>12</v>
      </c>
      <c r="B18" s="7"/>
      <c r="C18" s="7" t="str">
        <f t="shared" si="0"/>
        <v>ml</v>
      </c>
      <c r="D18" s="14">
        <f t="shared" si="1"/>
        <v>0</v>
      </c>
      <c r="H18" s="11" t="s">
        <v>35</v>
      </c>
      <c r="I18" s="33">
        <f>IF($I$1="","Prijs patiënt invullen!",(I16-I15)/ABS(I15))</f>
        <v>0.33843212237093689</v>
      </c>
      <c r="J18" s="32"/>
    </row>
    <row r="19" spans="1:17" x14ac:dyDescent="0.25">
      <c r="A19" s="7" t="s">
        <v>19</v>
      </c>
      <c r="B19" s="7"/>
      <c r="C19" s="7" t="str">
        <f t="shared" si="0"/>
        <v>m²</v>
      </c>
      <c r="D19" s="14">
        <f t="shared" si="1"/>
        <v>0</v>
      </c>
      <c r="I19" s="10"/>
    </row>
    <row r="20" spans="1:17" x14ac:dyDescent="0.25">
      <c r="A20" s="7" t="s">
        <v>12</v>
      </c>
      <c r="B20" s="7"/>
      <c r="C20" s="7" t="str">
        <f t="shared" si="0"/>
        <v>ml</v>
      </c>
      <c r="D20" s="14">
        <f t="shared" si="1"/>
        <v>0</v>
      </c>
    </row>
    <row r="21" spans="1:17" x14ac:dyDescent="0.25">
      <c r="A21" s="7" t="s">
        <v>21</v>
      </c>
      <c r="B21" s="7">
        <v>4</v>
      </c>
      <c r="C21" s="7" t="str">
        <f t="shared" si="0"/>
        <v>stuks</v>
      </c>
      <c r="D21" s="14">
        <f t="shared" si="1"/>
        <v>8</v>
      </c>
    </row>
    <row r="22" spans="1:17" x14ac:dyDescent="0.25">
      <c r="A22" s="7" t="s">
        <v>18</v>
      </c>
      <c r="B22" s="7"/>
      <c r="C22" s="7" t="str">
        <f t="shared" si="0"/>
        <v>m</v>
      </c>
      <c r="D22" s="14">
        <f t="shared" si="1"/>
        <v>0</v>
      </c>
    </row>
    <row r="23" spans="1:17" x14ac:dyDescent="0.25">
      <c r="A23" s="7" t="s">
        <v>18</v>
      </c>
      <c r="B23" s="7"/>
      <c r="C23" s="7" t="str">
        <f t="shared" si="0"/>
        <v>m</v>
      </c>
      <c r="D23" s="14">
        <f t="shared" si="1"/>
        <v>0</v>
      </c>
      <c r="H23" s="10"/>
      <c r="I23" s="10"/>
      <c r="J23" s="10"/>
      <c r="K23" s="10"/>
      <c r="N23" s="10"/>
      <c r="O23" s="43"/>
      <c r="P23" s="10"/>
    </row>
    <row r="24" spans="1:17" x14ac:dyDescent="0.25">
      <c r="A24" s="7" t="s">
        <v>18</v>
      </c>
      <c r="B24" s="7"/>
      <c r="C24" s="7" t="str">
        <f t="shared" si="0"/>
        <v>m</v>
      </c>
      <c r="D24" s="14">
        <f t="shared" si="1"/>
        <v>0</v>
      </c>
      <c r="G24" s="10"/>
      <c r="H24" s="40"/>
      <c r="I24" s="40"/>
      <c r="J24" s="40"/>
      <c r="K24" s="40"/>
      <c r="M24" s="43"/>
      <c r="N24" s="40"/>
      <c r="O24" s="43"/>
      <c r="P24" s="42"/>
    </row>
    <row r="25" spans="1:17" x14ac:dyDescent="0.25">
      <c r="A25" s="7" t="s">
        <v>14</v>
      </c>
      <c r="B25" s="7"/>
      <c r="C25" s="7" t="str">
        <f t="shared" si="0"/>
        <v>stuks</v>
      </c>
      <c r="D25" s="14">
        <f t="shared" si="1"/>
        <v>0</v>
      </c>
      <c r="H25" s="10"/>
      <c r="I25" s="10"/>
      <c r="J25" s="10"/>
      <c r="K25" s="35"/>
      <c r="M25" s="41"/>
      <c r="N25" s="41"/>
      <c r="O25" s="41"/>
      <c r="P25" s="41"/>
    </row>
    <row r="26" spans="1:17" x14ac:dyDescent="0.25">
      <c r="A26" s="7" t="s">
        <v>12</v>
      </c>
      <c r="B26" s="7"/>
      <c r="C26" s="7" t="str">
        <f t="shared" si="0"/>
        <v>ml</v>
      </c>
      <c r="D26" s="14">
        <f t="shared" si="1"/>
        <v>0</v>
      </c>
      <c r="H26" s="10"/>
      <c r="I26" s="10"/>
      <c r="J26" s="10"/>
      <c r="K26" s="35"/>
      <c r="M26" s="41"/>
      <c r="N26" s="41"/>
      <c r="O26" s="41"/>
      <c r="P26" s="41"/>
    </row>
    <row r="27" spans="1:17" x14ac:dyDescent="0.25">
      <c r="H27" s="10"/>
      <c r="I27" s="10"/>
      <c r="J27" s="10"/>
      <c r="K27" s="35"/>
      <c r="M27" s="41"/>
      <c r="N27" s="41"/>
      <c r="O27" s="41"/>
      <c r="P27" s="41"/>
    </row>
    <row r="28" spans="1:17" x14ac:dyDescent="0.25">
      <c r="A28" s="6" t="s">
        <v>26</v>
      </c>
      <c r="B28" s="6" t="s">
        <v>27</v>
      </c>
      <c r="C28" s="6" t="s">
        <v>28</v>
      </c>
      <c r="H28" s="10"/>
      <c r="I28" s="10"/>
      <c r="J28" s="10"/>
      <c r="K28" s="35"/>
      <c r="M28" s="41"/>
      <c r="N28" s="41"/>
      <c r="O28" s="41"/>
      <c r="P28" s="41"/>
    </row>
    <row r="29" spans="1:17" x14ac:dyDescent="0.25">
      <c r="A29" s="7">
        <v>1</v>
      </c>
      <c r="B29" s="22">
        <v>25</v>
      </c>
      <c r="C29" s="22">
        <f>A29*B29</f>
        <v>25</v>
      </c>
      <c r="H29" s="10"/>
      <c r="I29" s="10"/>
      <c r="J29" s="10"/>
      <c r="K29" s="35"/>
      <c r="M29" s="41"/>
      <c r="N29" s="41"/>
      <c r="O29" s="41"/>
      <c r="P29" s="41"/>
    </row>
    <row r="30" spans="1:17" x14ac:dyDescent="0.25">
      <c r="A30" s="7">
        <v>2</v>
      </c>
      <c r="B30" s="23">
        <v>30</v>
      </c>
      <c r="C30" s="23">
        <f>A30*B30</f>
        <v>60</v>
      </c>
      <c r="H30" s="10"/>
      <c r="I30" s="10"/>
      <c r="J30" s="10"/>
      <c r="K30" s="35"/>
      <c r="M30" s="41"/>
      <c r="N30" s="41"/>
      <c r="O30" s="41"/>
      <c r="P30" s="41"/>
    </row>
    <row r="31" spans="1:17" ht="15.75" thickBot="1" x14ac:dyDescent="0.3">
      <c r="A31" s="7">
        <v>3</v>
      </c>
      <c r="B31" s="23">
        <v>40</v>
      </c>
      <c r="C31" s="24">
        <f>A31*B31</f>
        <v>120</v>
      </c>
      <c r="H31" s="10"/>
      <c r="I31" s="10"/>
      <c r="J31" s="10"/>
      <c r="K31" s="35"/>
      <c r="M31" s="41"/>
      <c r="N31" s="43"/>
      <c r="O31" s="43"/>
      <c r="P31" s="44"/>
      <c r="Q31" s="10"/>
    </row>
    <row r="32" spans="1:17" ht="15.75" thickBot="1" x14ac:dyDescent="0.3">
      <c r="B32" s="21"/>
      <c r="C32" s="29" t="str">
        <f>"Totale Personeelskost: € "&amp;SUM(C29:C31)</f>
        <v>Totale Personeelskost: € 205</v>
      </c>
      <c r="H32" s="10"/>
      <c r="I32" s="10"/>
      <c r="J32" s="10"/>
      <c r="K32" s="35"/>
      <c r="M32" s="41"/>
      <c r="N32" s="43"/>
      <c r="O32" s="43"/>
      <c r="P32" s="45"/>
      <c r="Q32" s="10"/>
    </row>
    <row r="33" spans="2:17" x14ac:dyDescent="0.25">
      <c r="C33" s="27"/>
      <c r="D33" s="10"/>
      <c r="H33" s="10"/>
      <c r="I33" s="10"/>
      <c r="J33" s="10"/>
      <c r="K33" s="35"/>
      <c r="M33" s="41"/>
      <c r="N33" s="43"/>
      <c r="O33" s="43"/>
      <c r="P33" s="43"/>
      <c r="Q33" s="10"/>
    </row>
    <row r="34" spans="2:17" x14ac:dyDescent="0.25">
      <c r="B34" s="10"/>
      <c r="C34" s="28"/>
      <c r="H34" s="10"/>
      <c r="I34" s="10"/>
      <c r="J34" s="10"/>
      <c r="K34" s="35"/>
      <c r="M34" s="41"/>
      <c r="N34" s="43"/>
      <c r="O34" s="43"/>
      <c r="P34" s="44"/>
      <c r="Q34" s="10"/>
    </row>
    <row r="35" spans="2:17" x14ac:dyDescent="0.25">
      <c r="H35" s="10"/>
      <c r="I35" s="10"/>
      <c r="J35" s="10"/>
      <c r="K35" s="35"/>
      <c r="M35" s="41"/>
      <c r="N35" s="43"/>
      <c r="O35" s="43"/>
      <c r="P35" s="43"/>
      <c r="Q35" s="10"/>
    </row>
    <row r="36" spans="2:17" x14ac:dyDescent="0.25">
      <c r="H36" s="10"/>
      <c r="I36" s="10"/>
      <c r="J36" s="10"/>
      <c r="K36" s="35"/>
      <c r="M36" s="41"/>
      <c r="N36" s="43"/>
      <c r="O36" s="43"/>
      <c r="P36" s="44"/>
      <c r="Q36" s="10"/>
    </row>
    <row r="37" spans="2:17" x14ac:dyDescent="0.25">
      <c r="H37" s="10"/>
      <c r="I37" s="10"/>
      <c r="J37" s="10"/>
      <c r="K37" s="35"/>
      <c r="M37" s="41"/>
      <c r="N37" s="43"/>
      <c r="O37" s="43"/>
      <c r="P37" s="43"/>
      <c r="Q37" s="10"/>
    </row>
    <row r="38" spans="2:17" x14ac:dyDescent="0.25">
      <c r="H38" s="10"/>
      <c r="I38" s="10"/>
      <c r="J38" s="10"/>
      <c r="K38" s="35"/>
      <c r="M38" s="41"/>
      <c r="N38" s="43"/>
      <c r="O38" s="40"/>
      <c r="P38" s="46"/>
      <c r="Q38" s="10"/>
    </row>
    <row r="39" spans="2:17" x14ac:dyDescent="0.25">
      <c r="H39" s="10"/>
      <c r="I39" s="10"/>
      <c r="J39" s="10"/>
      <c r="K39" s="35"/>
      <c r="M39" s="41"/>
      <c r="N39" s="43"/>
      <c r="O39" s="43"/>
      <c r="P39" s="42"/>
      <c r="Q39" s="10"/>
    </row>
    <row r="40" spans="2:17" x14ac:dyDescent="0.25">
      <c r="H40" s="10"/>
      <c r="I40" s="10"/>
      <c r="J40" s="10"/>
      <c r="K40" s="35"/>
      <c r="M40" s="41"/>
      <c r="N40" s="43"/>
      <c r="O40" s="43"/>
      <c r="P40" s="44"/>
      <c r="Q40" s="10"/>
    </row>
    <row r="41" spans="2:17" x14ac:dyDescent="0.25">
      <c r="H41" s="10"/>
      <c r="I41" s="10"/>
      <c r="J41" s="10"/>
      <c r="K41" s="35"/>
      <c r="M41" s="41"/>
      <c r="N41" s="43"/>
      <c r="O41" s="43"/>
      <c r="P41" s="47"/>
      <c r="Q41" s="10"/>
    </row>
    <row r="42" spans="2:17" x14ac:dyDescent="0.25">
      <c r="H42" s="10"/>
      <c r="I42" s="10"/>
      <c r="J42" s="10"/>
      <c r="K42" s="35"/>
      <c r="M42" s="41"/>
      <c r="N42" s="43"/>
      <c r="O42" s="43"/>
      <c r="P42" s="43"/>
      <c r="Q42" s="10"/>
    </row>
    <row r="43" spans="2:17" x14ac:dyDescent="0.25">
      <c r="H43" s="10"/>
      <c r="I43" s="10"/>
      <c r="J43" s="10"/>
      <c r="K43" s="35"/>
    </row>
    <row r="44" spans="2:17" x14ac:dyDescent="0.25">
      <c r="G44" s="10"/>
      <c r="H44" s="10"/>
      <c r="I44" s="10"/>
      <c r="J44" s="10"/>
      <c r="K44" s="35"/>
    </row>
    <row r="45" spans="2:17" x14ac:dyDescent="0.25">
      <c r="H45" s="10"/>
      <c r="I45" s="10"/>
      <c r="J45" s="10"/>
      <c r="K45" s="35"/>
    </row>
    <row r="46" spans="2:17" x14ac:dyDescent="0.25">
      <c r="G46" s="10"/>
      <c r="H46" s="10"/>
      <c r="I46" s="10"/>
      <c r="J46" s="10"/>
      <c r="K46" s="35"/>
    </row>
    <row r="47" spans="2:17" x14ac:dyDescent="0.25">
      <c r="G47" s="10"/>
      <c r="H47" s="10"/>
      <c r="I47" s="10"/>
      <c r="J47" s="10"/>
      <c r="K47" s="35"/>
    </row>
    <row r="48" spans="2:17" x14ac:dyDescent="0.25">
      <c r="G48" s="10"/>
      <c r="H48" s="10"/>
      <c r="I48" s="10"/>
      <c r="J48" s="10"/>
      <c r="K48" s="35"/>
    </row>
    <row r="49" spans="7:11" x14ac:dyDescent="0.25">
      <c r="G49" s="10"/>
      <c r="H49" s="10"/>
      <c r="I49" s="10"/>
      <c r="J49" s="10"/>
      <c r="K49" s="35"/>
    </row>
    <row r="50" spans="7:11" x14ac:dyDescent="0.25">
      <c r="H50" s="10"/>
      <c r="I50" s="10"/>
      <c r="J50" s="10"/>
      <c r="K50" s="10"/>
    </row>
    <row r="51" spans="7:11" x14ac:dyDescent="0.25">
      <c r="H51" s="43"/>
      <c r="I51" s="43"/>
      <c r="J51" s="43"/>
      <c r="K51" s="10"/>
    </row>
    <row r="52" spans="7:11" x14ac:dyDescent="0.25">
      <c r="H52" s="10"/>
      <c r="I52" s="36"/>
      <c r="J52" s="36"/>
      <c r="K52" s="10"/>
    </row>
    <row r="53" spans="7:11" x14ac:dyDescent="0.25">
      <c r="H53" s="10"/>
      <c r="I53" s="37"/>
      <c r="J53" s="37"/>
      <c r="K53" s="10"/>
    </row>
    <row r="54" spans="7:11" x14ac:dyDescent="0.25">
      <c r="H54" s="10"/>
      <c r="I54" s="37"/>
      <c r="J54" s="37"/>
      <c r="K54" s="10"/>
    </row>
    <row r="55" spans="7:11" x14ac:dyDescent="0.25">
      <c r="H55" s="10"/>
      <c r="I55" s="38"/>
      <c r="J55" s="39"/>
      <c r="K55" s="10"/>
    </row>
    <row r="56" spans="7:11" x14ac:dyDescent="0.25">
      <c r="J56" s="10"/>
      <c r="K56" s="10"/>
    </row>
  </sheetData>
  <dataValidations count="1">
    <dataValidation type="list" allowBlank="1" showInputMessage="1" showErrorMessage="1" sqref="A2:A26">
      <formula1>materialen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:G38"/>
  <sheetViews>
    <sheetView topLeftCell="A10" workbookViewId="0">
      <selection activeCell="F40" sqref="F40"/>
    </sheetView>
  </sheetViews>
  <sheetFormatPr defaultRowHeight="15" x14ac:dyDescent="0.25"/>
  <cols>
    <col min="1" max="1" width="14.42578125" bestFit="1" customWidth="1"/>
    <col min="3" max="3" width="15.140625" bestFit="1" customWidth="1"/>
    <col min="4" max="5" width="14.42578125" bestFit="1" customWidth="1"/>
    <col min="6" max="7" width="15.140625" bestFit="1" customWidth="1"/>
    <col min="8" max="8" width="14.42578125" bestFit="1" customWidth="1"/>
    <col min="9" max="9" width="10" bestFit="1" customWidth="1"/>
  </cols>
  <sheetData>
    <row r="1" spans="1:7" x14ac:dyDescent="0.25">
      <c r="A1" t="s">
        <v>1</v>
      </c>
      <c r="D1" t="s">
        <v>1</v>
      </c>
    </row>
    <row r="2" spans="1:7" x14ac:dyDescent="0.25">
      <c r="A2" t="s">
        <v>7</v>
      </c>
      <c r="D2" t="s">
        <v>22</v>
      </c>
    </row>
    <row r="3" spans="1:7" x14ac:dyDescent="0.25">
      <c r="A3" t="s">
        <v>8</v>
      </c>
      <c r="D3" t="s">
        <v>18</v>
      </c>
    </row>
    <row r="4" spans="1:7" x14ac:dyDescent="0.25">
      <c r="A4" t="s">
        <v>9</v>
      </c>
      <c r="D4" t="s">
        <v>12</v>
      </c>
    </row>
    <row r="5" spans="1:7" x14ac:dyDescent="0.25">
      <c r="A5" t="s">
        <v>10</v>
      </c>
      <c r="D5" t="s">
        <v>15</v>
      </c>
    </row>
    <row r="6" spans="1:7" x14ac:dyDescent="0.25">
      <c r="A6" t="s">
        <v>11</v>
      </c>
      <c r="D6" t="s">
        <v>14</v>
      </c>
    </row>
    <row r="7" spans="1:7" x14ac:dyDescent="0.25">
      <c r="A7" s="2" t="s">
        <v>5</v>
      </c>
      <c r="D7" t="s">
        <v>21</v>
      </c>
      <c r="F7" s="3"/>
    </row>
    <row r="8" spans="1:7" x14ac:dyDescent="0.25">
      <c r="A8" s="3" t="s">
        <v>11</v>
      </c>
      <c r="D8" t="s">
        <v>16</v>
      </c>
      <c r="F8" s="3"/>
    </row>
    <row r="9" spans="1:7" x14ac:dyDescent="0.25">
      <c r="A9" s="3" t="s">
        <v>10</v>
      </c>
      <c r="D9" t="s">
        <v>13</v>
      </c>
      <c r="F9" s="3"/>
      <c r="G9" s="2" t="s">
        <v>5</v>
      </c>
    </row>
    <row r="10" spans="1:7" x14ac:dyDescent="0.25">
      <c r="A10" s="3" t="s">
        <v>7</v>
      </c>
      <c r="D10" t="s">
        <v>19</v>
      </c>
      <c r="F10" s="3"/>
      <c r="G10" s="3" t="s">
        <v>22</v>
      </c>
    </row>
    <row r="11" spans="1:7" x14ac:dyDescent="0.25">
      <c r="A11" s="3" t="s">
        <v>9</v>
      </c>
      <c r="D11" t="s">
        <v>17</v>
      </c>
      <c r="F11" s="3"/>
      <c r="G11" s="3" t="s">
        <v>18</v>
      </c>
    </row>
    <row r="12" spans="1:7" x14ac:dyDescent="0.25">
      <c r="A12" s="3" t="s">
        <v>8</v>
      </c>
      <c r="D12" t="s">
        <v>20</v>
      </c>
      <c r="F12" s="3"/>
      <c r="G12" s="3" t="s">
        <v>12</v>
      </c>
    </row>
    <row r="13" spans="1:7" x14ac:dyDescent="0.25">
      <c r="A13" s="3" t="s">
        <v>6</v>
      </c>
      <c r="F13" s="3"/>
      <c r="G13" s="3" t="s">
        <v>15</v>
      </c>
    </row>
    <row r="14" spans="1:7" x14ac:dyDescent="0.25">
      <c r="F14" s="3"/>
      <c r="G14" s="3" t="s">
        <v>14</v>
      </c>
    </row>
    <row r="15" spans="1:7" x14ac:dyDescent="0.25">
      <c r="F15" s="3"/>
      <c r="G15" s="3" t="s">
        <v>21</v>
      </c>
    </row>
    <row r="16" spans="1:7" x14ac:dyDescent="0.25">
      <c r="F16" s="3"/>
      <c r="G16" s="3" t="s">
        <v>16</v>
      </c>
    </row>
    <row r="17" spans="1:7" x14ac:dyDescent="0.25">
      <c r="F17" s="3"/>
      <c r="G17" s="3" t="s">
        <v>13</v>
      </c>
    </row>
    <row r="18" spans="1:7" x14ac:dyDescent="0.25">
      <c r="G18" s="3" t="s">
        <v>19</v>
      </c>
    </row>
    <row r="19" spans="1:7" x14ac:dyDescent="0.25">
      <c r="G19" s="3" t="s">
        <v>17</v>
      </c>
    </row>
    <row r="20" spans="1:7" x14ac:dyDescent="0.25">
      <c r="G20" s="3" t="s">
        <v>20</v>
      </c>
    </row>
    <row r="21" spans="1:7" x14ac:dyDescent="0.25">
      <c r="G21" s="3" t="s">
        <v>6</v>
      </c>
    </row>
    <row r="28" spans="1:7" x14ac:dyDescent="0.25">
      <c r="A28" t="s">
        <v>22</v>
      </c>
      <c r="B28" s="4">
        <v>1</v>
      </c>
      <c r="D28" s="15" t="s">
        <v>0</v>
      </c>
      <c r="E28" s="16" t="s">
        <v>37</v>
      </c>
    </row>
    <row r="29" spans="1:7" x14ac:dyDescent="0.25">
      <c r="A29" t="s">
        <v>18</v>
      </c>
      <c r="B29" s="4">
        <v>9.5</v>
      </c>
      <c r="D29" t="s">
        <v>18</v>
      </c>
      <c r="E29" s="17">
        <f t="shared" ref="E29:E35" si="0">IF(D29="","",VLOOKUP(D29,zoekgegevens,5,0))</f>
        <v>9.5</v>
      </c>
    </row>
    <row r="30" spans="1:7" x14ac:dyDescent="0.25">
      <c r="A30" t="s">
        <v>12</v>
      </c>
      <c r="B30" s="4">
        <v>10</v>
      </c>
      <c r="D30" t="s">
        <v>12</v>
      </c>
      <c r="E30" s="17">
        <f t="shared" si="0"/>
        <v>10</v>
      </c>
    </row>
    <row r="31" spans="1:7" x14ac:dyDescent="0.25">
      <c r="A31" t="s">
        <v>15</v>
      </c>
      <c r="B31" s="4">
        <v>5</v>
      </c>
      <c r="D31" t="s">
        <v>15</v>
      </c>
      <c r="E31" s="17">
        <f t="shared" si="0"/>
        <v>5</v>
      </c>
    </row>
    <row r="32" spans="1:7" x14ac:dyDescent="0.25">
      <c r="A32" t="s">
        <v>14</v>
      </c>
      <c r="B32" s="4">
        <v>8</v>
      </c>
      <c r="D32" t="s">
        <v>12</v>
      </c>
      <c r="E32" s="17">
        <f t="shared" si="0"/>
        <v>10</v>
      </c>
    </row>
    <row r="33" spans="1:5" x14ac:dyDescent="0.25">
      <c r="A33" t="s">
        <v>21</v>
      </c>
      <c r="B33" s="4">
        <v>2</v>
      </c>
      <c r="D33" t="s">
        <v>18</v>
      </c>
      <c r="E33" s="17">
        <f t="shared" si="0"/>
        <v>9.5</v>
      </c>
    </row>
    <row r="34" spans="1:5" x14ac:dyDescent="0.25">
      <c r="A34" t="s">
        <v>16</v>
      </c>
      <c r="B34" s="4">
        <v>4</v>
      </c>
      <c r="D34" t="s">
        <v>21</v>
      </c>
      <c r="E34" s="17">
        <f t="shared" si="0"/>
        <v>2</v>
      </c>
    </row>
    <row r="35" spans="1:5" x14ac:dyDescent="0.25">
      <c r="A35" t="s">
        <v>13</v>
      </c>
      <c r="B35" s="4">
        <v>10</v>
      </c>
      <c r="D35" t="s">
        <v>14</v>
      </c>
      <c r="E35" s="17">
        <f t="shared" si="0"/>
        <v>8</v>
      </c>
    </row>
    <row r="36" spans="1:5" x14ac:dyDescent="0.25">
      <c r="A36" t="s">
        <v>19</v>
      </c>
      <c r="B36" s="4">
        <v>35</v>
      </c>
    </row>
    <row r="37" spans="1:5" x14ac:dyDescent="0.25">
      <c r="A37" t="s">
        <v>17</v>
      </c>
      <c r="B37" s="4">
        <v>8</v>
      </c>
    </row>
    <row r="38" spans="1:5" x14ac:dyDescent="0.25">
      <c r="A38" t="s">
        <v>20</v>
      </c>
      <c r="B38" s="4">
        <v>40</v>
      </c>
    </row>
  </sheetData>
  <dataValidations count="1">
    <dataValidation type="list" allowBlank="1" showInputMessage="1" showErrorMessage="1" sqref="D29:D35">
      <formula1>materialen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4"/>
  <dimension ref="A1"/>
  <sheetViews>
    <sheetView workbookViewId="0">
      <selection activeCell="T13" sqref="T1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4</vt:i4>
      </vt:variant>
      <vt:variant>
        <vt:lpstr>Benoemde bereiken</vt:lpstr>
      </vt:variant>
      <vt:variant>
        <vt:i4>9</vt:i4>
      </vt:variant>
    </vt:vector>
  </HeadingPairs>
  <TitlesOfParts>
    <vt:vector size="13" baseType="lpstr">
      <vt:lpstr>prijslijst</vt:lpstr>
      <vt:lpstr>berekeningen</vt:lpstr>
      <vt:lpstr>draaitabel</vt:lpstr>
      <vt:lpstr>grafieken</vt:lpstr>
      <vt:lpstr>dimensies</vt:lpstr>
      <vt:lpstr>draaitabel</vt:lpstr>
      <vt:lpstr>draaitabel_produkten</vt:lpstr>
      <vt:lpstr>draaitabel_type</vt:lpstr>
      <vt:lpstr>lijst</vt:lpstr>
      <vt:lpstr>materialen</vt:lpstr>
      <vt:lpstr>producten</vt:lpstr>
      <vt:lpstr>zoekgegevens</vt:lpstr>
      <vt:lpstr>zoektabel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Joeri Van den Bosch</dc:creator>
  <cp:lastModifiedBy>Veer</cp:lastModifiedBy>
  <dcterms:created xsi:type="dcterms:W3CDTF">2013-03-12T07:07:42Z</dcterms:created>
  <dcterms:modified xsi:type="dcterms:W3CDTF">2013-10-28T14:13:51Z</dcterms:modified>
</cp:coreProperties>
</file>